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89" firstSheet="1" activeTab="5"/>
  </bookViews>
  <sheets>
    <sheet name="TEKSTİL FİRMASI BİLANÇO" sheetId="1" r:id="rId1"/>
    <sheet name="TEKSTİL FİRMASI GELİR TABLOSU" sheetId="2" r:id="rId2"/>
    <sheet name="TEKSTİL ORAN ANALİZİ" sheetId="3" r:id="rId3"/>
    <sheet name="OTOM.FİRM.BİLANÇO" sheetId="4" r:id="rId4"/>
    <sheet name="OTOM.FİRM.GELİR TABLOSU" sheetId="5" r:id="rId5"/>
    <sheet name="OTOM.FİRM. ORAN ANALİZİ" sheetId="6" r:id="rId6"/>
  </sheets>
  <definedNames>
    <definedName name="_xlnm.Print_Area" localSheetId="3">'OTOM.FİRM.BİLANÇO'!#REF!</definedName>
    <definedName name="_xlnm.Print_Area" localSheetId="1">'TEKSTİL FİRMASI GELİR TABLOSU'!#REF!</definedName>
    <definedName name="_xlnm.Print_Area" localSheetId="2">'TEKSTİL ORAN ANALİZİ'!#REF!</definedName>
  </definedNames>
  <calcPr fullCalcOnLoad="1"/>
</workbook>
</file>

<file path=xl/sharedStrings.xml><?xml version="1.0" encoding="utf-8"?>
<sst xmlns="http://schemas.openxmlformats.org/spreadsheetml/2006/main" count="167" uniqueCount="96">
  <si>
    <t>AKTİF TOPLAMI</t>
  </si>
  <si>
    <t>DÖNEN VARLIKLAR TOPLAMI</t>
  </si>
  <si>
    <t>Diğer Alacaklar</t>
  </si>
  <si>
    <t>Stoklar</t>
  </si>
  <si>
    <t>GELİR TABLOSU</t>
  </si>
  <si>
    <t>BRÜT SATIŞLAR</t>
  </si>
  <si>
    <t>Yurtiçi Satışlar</t>
  </si>
  <si>
    <t>Yurtdışı Satışlar</t>
  </si>
  <si>
    <t>Grup İçi Satışlar</t>
  </si>
  <si>
    <t>SATIŞLARDAN İNDİRİMLER</t>
  </si>
  <si>
    <t>NET SATIŞLAR</t>
  </si>
  <si>
    <t>SATILAN MALIN MALİYETİ</t>
  </si>
  <si>
    <t>FAALİYET KARI</t>
  </si>
  <si>
    <t>Diğer Gelirler</t>
  </si>
  <si>
    <t>Diğer Giderler</t>
  </si>
  <si>
    <t>%</t>
  </si>
  <si>
    <t>Finansman Giderleri</t>
  </si>
  <si>
    <t>Diger Gelirler</t>
  </si>
  <si>
    <t>Hazır Değeler</t>
  </si>
  <si>
    <t>Ticari Alacaklar</t>
  </si>
  <si>
    <t>Diğ.Dönen Varlıklar</t>
  </si>
  <si>
    <t>Mali Duran Varlıklar</t>
  </si>
  <si>
    <t>Maddi Duran Varlıklar</t>
  </si>
  <si>
    <t>Maddi Olmayan Duran Varlıklar</t>
  </si>
  <si>
    <t>Gelecek Yıl.Ait Gid. Ve Gelir Tah.</t>
  </si>
  <si>
    <t>AKTİF</t>
  </si>
  <si>
    <t>DURAN VARLIKLAR TOPLAMI</t>
  </si>
  <si>
    <t>PASİF</t>
  </si>
  <si>
    <t>KIS.VAD.YAB.KAYN.TOPLAMI</t>
  </si>
  <si>
    <t>MALİ BORÇLAR</t>
  </si>
  <si>
    <t>TİCARİ BORÇLAR</t>
  </si>
  <si>
    <t>ALINAN AVANSLAR</t>
  </si>
  <si>
    <t>ÖDENECEK VERG. VE DİĞ.YÜK</t>
  </si>
  <si>
    <t>BORÇ VE GİDER KARŞILIKLARI</t>
  </si>
  <si>
    <t>Dön.Karı Vergi ve Diğ.Yas.Yük.</t>
  </si>
  <si>
    <t>GEL.AYL.AİT GEL. VE GİD.TAH.</t>
  </si>
  <si>
    <t>UZUN VAD.YAB.KAYN.TOPLAMI</t>
  </si>
  <si>
    <t>ÖZKAYNAKLAR TOPLAMI</t>
  </si>
  <si>
    <t>ÖDENMİŞ SERMAYE</t>
  </si>
  <si>
    <t>KAR YEDEKLERİ</t>
  </si>
  <si>
    <t>DÖNEM NET KARI</t>
  </si>
  <si>
    <t>PASİF TOPLAMI</t>
  </si>
  <si>
    <t>LİKİDİTE ORANLARI</t>
  </si>
  <si>
    <t>CARİ ORAN=Dönen Varlıklar/ KVYK</t>
  </si>
  <si>
    <t>LİKİDİTE ORANI= Dönen Varlıklar -Stoklar / KVYK</t>
  </si>
  <si>
    <t>NAKİT ORANI= Hazır Değerler + Menkul Kıymetler / KVYK</t>
  </si>
  <si>
    <t>MALİ YAPI ORANLARI</t>
  </si>
  <si>
    <t>Kaldıraç Oranı= Yabancı Kaynaklar Toplamı / Pasif Toplam</t>
  </si>
  <si>
    <t>KVYK / Pasif Toplam</t>
  </si>
  <si>
    <t>UVYK / Pasif Toplam</t>
  </si>
  <si>
    <t>Özkaynaklar / Pasif Toplam</t>
  </si>
  <si>
    <t>VERİMLİLİK (FAALİYET ) ORANLARI</t>
  </si>
  <si>
    <t>Stok Devir Hızı= Satışların Maliyeti / Ort. Stok</t>
  </si>
  <si>
    <t>Alacak Devir Hızı = Net Satışlar / Ort. Tic.Alacaklar</t>
  </si>
  <si>
    <t>Aktif Devir Hızı = Net Satışlar / Aktif Toplam</t>
  </si>
  <si>
    <t>KARLILIK ORANLARI</t>
  </si>
  <si>
    <t>Toplam Yab.Kaynaklar / Özkaynaklar</t>
  </si>
  <si>
    <t>Brüt Satış Karı / Net Satışlar</t>
  </si>
  <si>
    <t>Faaliyet Karı / Net Satışlar</t>
  </si>
  <si>
    <t>Dönem Karı / Net Satışlar</t>
  </si>
  <si>
    <t>Dönem Karı / Aktif Toplamı</t>
  </si>
  <si>
    <t>Dönem Karı / Özkaynaklar</t>
  </si>
  <si>
    <t>Satıştan  İadeler</t>
  </si>
  <si>
    <t>BRÜT SATIŞ KARI/ZARARI</t>
  </si>
  <si>
    <t>FAALİYET GİDERLERİ</t>
  </si>
  <si>
    <t>Paz.Sat.Dağ.Giderleri</t>
  </si>
  <si>
    <t>Gen.Yön.Giderleri</t>
  </si>
  <si>
    <t>OLAĞAN KAR VEYA ZARAR</t>
  </si>
  <si>
    <t>Olağandışı Ge/Karlar</t>
  </si>
  <si>
    <t>Olağandışı Gid/Zarar</t>
  </si>
  <si>
    <t>DÖNEM KARI VEYA ZARARI</t>
  </si>
  <si>
    <t>DÖNEM NET KARI VEYA ZARARI</t>
  </si>
  <si>
    <t xml:space="preserve">BİLANÇO   DİKEY YÜZDE YÖNTEMİNE GÖRE ANALİZİ </t>
  </si>
  <si>
    <t>Standart Oran</t>
  </si>
  <si>
    <t>Sonuç</t>
  </si>
  <si>
    <t>Stok Devir Süresi = 360 / SDH                    GÜN OLARAK</t>
  </si>
  <si>
    <t>31.12.2004</t>
  </si>
  <si>
    <t>Dönem Net Karı</t>
  </si>
  <si>
    <t>Alacakların Ort.Tah.Süresi= 360/ ADH        GÜN OLARAK</t>
  </si>
  <si>
    <t>Menkul Kıymetler</t>
  </si>
  <si>
    <t>Mali Borçlar</t>
  </si>
  <si>
    <t>Ticari Borçlar</t>
  </si>
  <si>
    <t>Diğer Borçlar</t>
  </si>
  <si>
    <t>Alınan Avansalr</t>
  </si>
  <si>
    <t>Öd. Vergi ve Diğ. Yükümlülükler</t>
  </si>
  <si>
    <t>Borç ve Gider Karşılıklarıw</t>
  </si>
  <si>
    <t>Gel.Aylara Ait Gel. Ve Gid. Tah.</t>
  </si>
  <si>
    <t>Ödenmiş Sermaye</t>
  </si>
  <si>
    <t>Sermaye Yedekleri</t>
  </si>
  <si>
    <t>Kar Yedekleri</t>
  </si>
  <si>
    <t>Geçmiş Yıllar Karları</t>
  </si>
  <si>
    <t>GELİR TABLOSU DİKEY YÜZDELER YÖNTEMİ ANALİZİ</t>
  </si>
  <si>
    <t>Stok Devir Süresi = 360 / SDH               GÜN OLARAK</t>
  </si>
  <si>
    <t>Alacakların Ort.Tah.Süresi= 360/ ADH               GÜN OLARAK</t>
  </si>
  <si>
    <t>Net İşletme Sermayesi= Dönen Varlıklar - KVYK</t>
  </si>
  <si>
    <t>Sonucu Değerlendirme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</si>
</sst>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0" fontId="1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10" fontId="0" fillId="0" borderId="1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4">
      <selection activeCell="E7" sqref="E7"/>
    </sheetView>
  </sheetViews>
  <sheetFormatPr defaultColWidth="9.140625" defaultRowHeight="12.75"/>
  <cols>
    <col min="1" max="1" width="37.00390625" style="8" bestFit="1" customWidth="1"/>
    <col min="2" max="2" width="14.7109375" style="19" bestFit="1" customWidth="1"/>
    <col min="3" max="3" width="9.28125" style="21" bestFit="1" customWidth="1"/>
    <col min="4" max="4" width="11.28125" style="8" bestFit="1" customWidth="1"/>
    <col min="5" max="5" width="13.8515625" style="19" bestFit="1" customWidth="1"/>
    <col min="6" max="16384" width="9.140625" style="8" customWidth="1"/>
  </cols>
  <sheetData>
    <row r="2" spans="1:5" s="1" customFormat="1" ht="21" customHeight="1">
      <c r="A2" s="35" t="s">
        <v>72</v>
      </c>
      <c r="B2" s="36"/>
      <c r="C2" s="37"/>
      <c r="E2" s="2"/>
    </row>
    <row r="3" spans="1:5" ht="12.75">
      <c r="A3" s="3"/>
      <c r="B3" s="4">
        <v>2004</v>
      </c>
      <c r="C3" s="5" t="s">
        <v>15</v>
      </c>
      <c r="D3" s="6"/>
      <c r="E3" s="7"/>
    </row>
    <row r="4" spans="1:5" s="1" customFormat="1" ht="12.75">
      <c r="A4" s="9" t="s">
        <v>25</v>
      </c>
      <c r="B4" s="10"/>
      <c r="C4" s="11"/>
      <c r="D4" s="12"/>
      <c r="E4" s="13"/>
    </row>
    <row r="5" spans="1:5" s="1" customFormat="1" ht="12.75">
      <c r="A5" s="9" t="s">
        <v>1</v>
      </c>
      <c r="B5" s="10">
        <v>4318650.85</v>
      </c>
      <c r="C5" s="14">
        <f>B5/B17</f>
        <v>0.4964476425869936</v>
      </c>
      <c r="D5" s="15"/>
      <c r="E5" s="15"/>
    </row>
    <row r="6" spans="1:5" s="1" customFormat="1" ht="12.75">
      <c r="A6" s="3" t="s">
        <v>18</v>
      </c>
      <c r="B6" s="16">
        <v>1764415.99</v>
      </c>
      <c r="C6" s="14">
        <f>B6/B17</f>
        <v>0.20282726925662362</v>
      </c>
      <c r="D6" s="15"/>
      <c r="E6" s="15"/>
    </row>
    <row r="7" spans="1:5" s="1" customFormat="1" ht="12.75">
      <c r="A7" s="3" t="s">
        <v>19</v>
      </c>
      <c r="B7" s="16">
        <v>1175957.47</v>
      </c>
      <c r="C7" s="14">
        <f>B7/B17</f>
        <v>0.13518141059355732</v>
      </c>
      <c r="D7" s="12"/>
      <c r="E7" s="15"/>
    </row>
    <row r="8" spans="1:5" s="1" customFormat="1" ht="12.75">
      <c r="A8" s="3" t="s">
        <v>2</v>
      </c>
      <c r="B8" s="16">
        <v>6294.75</v>
      </c>
      <c r="C8" s="14">
        <f>B8/B17</f>
        <v>0.0007236088090275874</v>
      </c>
      <c r="D8" s="12"/>
      <c r="E8" s="15"/>
    </row>
    <row r="9" spans="1:5" s="1" customFormat="1" ht="12.75">
      <c r="A9" s="3" t="s">
        <v>3</v>
      </c>
      <c r="B9" s="16">
        <v>1292431.23</v>
      </c>
      <c r="C9" s="14">
        <f>B9/B17</f>
        <v>0.1485705743818833</v>
      </c>
      <c r="D9" s="12"/>
      <c r="E9" s="15"/>
    </row>
    <row r="10" spans="1:5" s="1" customFormat="1" ht="12.75">
      <c r="A10" s="3" t="s">
        <v>20</v>
      </c>
      <c r="B10" s="16">
        <v>79551.41</v>
      </c>
      <c r="C10" s="14">
        <f>B10/B17</f>
        <v>0.009144779545901793</v>
      </c>
      <c r="D10" s="12"/>
      <c r="E10" s="15"/>
    </row>
    <row r="11" spans="1:5" s="1" customFormat="1" ht="12.75">
      <c r="A11" s="9" t="s">
        <v>26</v>
      </c>
      <c r="B11" s="10">
        <v>4380455.52</v>
      </c>
      <c r="C11" s="14">
        <f>B11/B17</f>
        <v>0.5035523574130062</v>
      </c>
      <c r="D11" s="12"/>
      <c r="E11" s="15"/>
    </row>
    <row r="12" spans="1:5" s="1" customFormat="1" ht="12.75">
      <c r="A12" s="3" t="s">
        <v>19</v>
      </c>
      <c r="B12" s="16">
        <v>135.48</v>
      </c>
      <c r="C12" s="14">
        <f>B12/B17</f>
        <v>1.557401349490568E-05</v>
      </c>
      <c r="D12" s="12"/>
      <c r="E12" s="15"/>
    </row>
    <row r="13" spans="1:5" s="1" customFormat="1" ht="12.75">
      <c r="A13" s="3" t="s">
        <v>21</v>
      </c>
      <c r="B13" s="16">
        <v>0.43</v>
      </c>
      <c r="C13" s="14">
        <f>B13/B17</f>
        <v>4.9430364650202564E-08</v>
      </c>
      <c r="D13" s="15"/>
      <c r="E13" s="15"/>
    </row>
    <row r="14" spans="1:5" s="1" customFormat="1" ht="12.75">
      <c r="A14" s="3" t="s">
        <v>22</v>
      </c>
      <c r="B14" s="16">
        <v>2824550.7</v>
      </c>
      <c r="C14" s="14">
        <f>B14/B17</f>
        <v>0.32469435133484864</v>
      </c>
      <c r="D14" s="12"/>
      <c r="E14" s="15"/>
    </row>
    <row r="15" spans="1:5" s="1" customFormat="1" ht="12.75">
      <c r="A15" s="3" t="s">
        <v>23</v>
      </c>
      <c r="B15" s="16">
        <v>1508905.21</v>
      </c>
      <c r="C15" s="14">
        <f>B15/B17</f>
        <v>0.1734551970997453</v>
      </c>
      <c r="D15" s="17"/>
      <c r="E15" s="15"/>
    </row>
    <row r="16" spans="1:5" s="1" customFormat="1" ht="12.75">
      <c r="A16" s="3" t="s">
        <v>24</v>
      </c>
      <c r="B16" s="16">
        <v>46863.7</v>
      </c>
      <c r="C16" s="14">
        <f>B16/B17</f>
        <v>0.005387185534552786</v>
      </c>
      <c r="D16" s="17"/>
      <c r="E16" s="15"/>
    </row>
    <row r="17" spans="1:6" s="1" customFormat="1" ht="13.5" customHeight="1">
      <c r="A17" s="9" t="s">
        <v>0</v>
      </c>
      <c r="B17" s="10">
        <v>8699106.370000001</v>
      </c>
      <c r="C17" s="11">
        <v>100</v>
      </c>
      <c r="D17" s="15"/>
      <c r="E17" s="15"/>
      <c r="F17" s="17"/>
    </row>
    <row r="18" spans="1:3" ht="12.75">
      <c r="A18" s="9" t="s">
        <v>27</v>
      </c>
      <c r="B18" s="10"/>
      <c r="C18" s="18"/>
    </row>
    <row r="19" spans="1:5" s="1" customFormat="1" ht="12.75">
      <c r="A19" s="9" t="s">
        <v>28</v>
      </c>
      <c r="B19" s="10">
        <v>3835406.38</v>
      </c>
      <c r="C19" s="14">
        <f>B19/B32</f>
        <v>0.4408965952211939</v>
      </c>
      <c r="E19" s="2"/>
    </row>
    <row r="20" spans="1:3" ht="12.75">
      <c r="A20" s="3" t="s">
        <v>29</v>
      </c>
      <c r="B20" s="16">
        <v>927186.29</v>
      </c>
      <c r="C20" s="14">
        <f>B20/B32</f>
        <v>0.10658408468225225</v>
      </c>
    </row>
    <row r="21" spans="1:3" ht="12.75">
      <c r="A21" s="3" t="s">
        <v>30</v>
      </c>
      <c r="B21" s="16">
        <v>2018205.62</v>
      </c>
      <c r="C21" s="14">
        <f>B21/B32</f>
        <v>0.2320014877574143</v>
      </c>
    </row>
    <row r="22" spans="1:3" ht="12.75">
      <c r="A22" s="3" t="s">
        <v>31</v>
      </c>
      <c r="B22" s="16">
        <v>758043.91</v>
      </c>
      <c r="C22" s="14">
        <f>B22/B32</f>
        <v>0.08714043463294265</v>
      </c>
    </row>
    <row r="23" spans="1:3" ht="12.75">
      <c r="A23" s="3" t="s">
        <v>32</v>
      </c>
      <c r="B23" s="16">
        <v>25962.12</v>
      </c>
      <c r="C23" s="14">
        <f>B23/B32</f>
        <v>0.002984458276028644</v>
      </c>
    </row>
    <row r="24" spans="1:3" ht="12.75">
      <c r="A24" s="3" t="s">
        <v>33</v>
      </c>
      <c r="B24" s="16">
        <v>106008.44</v>
      </c>
      <c r="C24" s="14">
        <f>B24/B32</f>
        <v>0.012186129872556092</v>
      </c>
    </row>
    <row r="25" spans="1:3" ht="12.75">
      <c r="A25" s="3" t="s">
        <v>35</v>
      </c>
      <c r="B25" s="16">
        <v>0</v>
      </c>
      <c r="C25" s="14">
        <f>B25/B32</f>
        <v>0</v>
      </c>
    </row>
    <row r="26" spans="1:5" s="1" customFormat="1" ht="12.75">
      <c r="A26" s="9" t="s">
        <v>36</v>
      </c>
      <c r="B26" s="10">
        <v>2280246.5</v>
      </c>
      <c r="C26" s="14">
        <f>B26/B32</f>
        <v>0.262124223226391</v>
      </c>
      <c r="E26" s="2"/>
    </row>
    <row r="27" spans="1:5" s="1" customFormat="1" ht="12.75">
      <c r="A27" s="3" t="s">
        <v>29</v>
      </c>
      <c r="B27" s="16">
        <v>2280246.5</v>
      </c>
      <c r="C27" s="14">
        <f>B27/B32</f>
        <v>0.262124223226391</v>
      </c>
      <c r="E27" s="2"/>
    </row>
    <row r="28" spans="1:5" s="1" customFormat="1" ht="12.75">
      <c r="A28" s="9" t="s">
        <v>37</v>
      </c>
      <c r="B28" s="10">
        <v>2583453.49</v>
      </c>
      <c r="C28" s="14">
        <f>B28/B32</f>
        <v>0.296979181552415</v>
      </c>
      <c r="E28" s="2"/>
    </row>
    <row r="29" spans="1:3" ht="12.75" customHeight="1">
      <c r="A29" s="3" t="s">
        <v>38</v>
      </c>
      <c r="B29" s="16">
        <v>2272018.22</v>
      </c>
      <c r="C29" s="14">
        <f>B29/B32</f>
        <v>0.261178346759312</v>
      </c>
    </row>
    <row r="30" spans="1:3" ht="12.75">
      <c r="A30" s="3" t="s">
        <v>39</v>
      </c>
      <c r="B30" s="16">
        <v>66086.11</v>
      </c>
      <c r="C30" s="14">
        <f>B30/B32</f>
        <v>0.007596884920031159</v>
      </c>
    </row>
    <row r="31" spans="1:3" ht="12.75">
      <c r="A31" s="3" t="s">
        <v>40</v>
      </c>
      <c r="B31" s="16">
        <v>245349.16</v>
      </c>
      <c r="C31" s="14">
        <f>B31/B32</f>
        <v>0.028203949873071843</v>
      </c>
    </row>
    <row r="32" spans="1:5" s="1" customFormat="1" ht="13.5" customHeight="1">
      <c r="A32" s="9" t="s">
        <v>41</v>
      </c>
      <c r="B32" s="10">
        <v>8699106.370000001</v>
      </c>
      <c r="C32" s="20">
        <v>100</v>
      </c>
      <c r="E32" s="2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6" sqref="C16"/>
    </sheetView>
  </sheetViews>
  <sheetFormatPr defaultColWidth="9.140625" defaultRowHeight="12.75"/>
  <cols>
    <col min="1" max="1" width="30.28125" style="8" bestFit="1" customWidth="1"/>
    <col min="2" max="2" width="11.7109375" style="21" bestFit="1" customWidth="1"/>
    <col min="3" max="3" width="8.00390625" style="19" bestFit="1" customWidth="1"/>
    <col min="4" max="4" width="9.140625" style="21" customWidth="1"/>
    <col min="5" max="16384" width="9.140625" style="8" customWidth="1"/>
  </cols>
  <sheetData>
    <row r="1" spans="1:3" ht="12.75">
      <c r="A1" s="1" t="s">
        <v>4</v>
      </c>
      <c r="B1" s="8"/>
      <c r="C1" s="8"/>
    </row>
    <row r="2" spans="1:3" ht="12.75">
      <c r="A2" s="3"/>
      <c r="B2" s="5">
        <v>2004</v>
      </c>
      <c r="C2" s="5" t="s">
        <v>15</v>
      </c>
    </row>
    <row r="3" spans="1:3" ht="12.75">
      <c r="A3" s="9" t="s">
        <v>5</v>
      </c>
      <c r="B3" s="10">
        <f>SUM(B4:B7)</f>
        <v>8273296.609999999</v>
      </c>
      <c r="C3" s="22">
        <f>B3/B10</f>
        <v>1.0160781634950693</v>
      </c>
    </row>
    <row r="4" spans="1:3" ht="12.75">
      <c r="A4" s="3" t="s">
        <v>6</v>
      </c>
      <c r="B4" s="16">
        <v>5563857.31</v>
      </c>
      <c r="C4" s="23">
        <f>B4/B10</f>
        <v>0.6833205896015152</v>
      </c>
    </row>
    <row r="5" spans="1:3" ht="12.75">
      <c r="A5" s="3" t="s">
        <v>7</v>
      </c>
      <c r="B5" s="16">
        <v>2707791.71</v>
      </c>
      <c r="C5" s="23">
        <f>B5/B10</f>
        <v>0.33255522647386065</v>
      </c>
    </row>
    <row r="6" spans="1:3" ht="12.75">
      <c r="A6" s="3" t="s">
        <v>8</v>
      </c>
      <c r="B6" s="16">
        <v>0</v>
      </c>
      <c r="C6" s="23">
        <f>B6/B10</f>
        <v>0</v>
      </c>
    </row>
    <row r="7" spans="1:3" ht="12.75">
      <c r="A7" s="3" t="s">
        <v>17</v>
      </c>
      <c r="B7" s="16">
        <v>1647.59</v>
      </c>
      <c r="C7" s="23">
        <f>B7/B10</f>
        <v>0.00020234741969354358</v>
      </c>
    </row>
    <row r="8" spans="1:3" ht="12.75">
      <c r="A8" s="9" t="s">
        <v>9</v>
      </c>
      <c r="B8" s="10">
        <f>B9</f>
        <v>130914.55</v>
      </c>
      <c r="C8" s="22">
        <f>B8/B10</f>
        <v>0.016078163495069405</v>
      </c>
    </row>
    <row r="9" spans="1:3" ht="12.75">
      <c r="A9" s="3" t="s">
        <v>62</v>
      </c>
      <c r="B9" s="16">
        <v>130914.55</v>
      </c>
      <c r="C9" s="23">
        <f>B9/B10</f>
        <v>0.016078163495069405</v>
      </c>
    </row>
    <row r="10" spans="1:3" ht="12.75">
      <c r="A10" s="9" t="s">
        <v>10</v>
      </c>
      <c r="B10" s="10">
        <f>B3-B8</f>
        <v>8142382.06</v>
      </c>
      <c r="C10" s="22">
        <v>1</v>
      </c>
    </row>
    <row r="11" spans="1:3" ht="12.75">
      <c r="A11" s="9" t="s">
        <v>11</v>
      </c>
      <c r="B11" s="10">
        <v>7589896.34</v>
      </c>
      <c r="C11" s="22">
        <f>B11/B10</f>
        <v>0.932146917704326</v>
      </c>
    </row>
    <row r="12" spans="1:3" ht="12.75">
      <c r="A12" s="9" t="s">
        <v>63</v>
      </c>
      <c r="B12" s="10">
        <f>B10-B11</f>
        <v>552485.7199999997</v>
      </c>
      <c r="C12" s="22">
        <f>B12/B10</f>
        <v>0.06785308229567402</v>
      </c>
    </row>
    <row r="13" spans="1:3" ht="12.75">
      <c r="A13" s="9" t="s">
        <v>64</v>
      </c>
      <c r="B13" s="10">
        <f>SUM(B14:B15)</f>
        <v>465288.95000000007</v>
      </c>
      <c r="C13" s="22">
        <f>B13/B10</f>
        <v>0.057144082231877</v>
      </c>
    </row>
    <row r="14" spans="1:3" ht="12.75">
      <c r="A14" s="3" t="s">
        <v>65</v>
      </c>
      <c r="B14" s="16">
        <v>197142.17</v>
      </c>
      <c r="C14" s="23">
        <f>B14/B10</f>
        <v>0.024211854534371975</v>
      </c>
    </row>
    <row r="15" spans="1:3" ht="12.75">
      <c r="A15" s="3" t="s">
        <v>66</v>
      </c>
      <c r="B15" s="16">
        <v>268146.78</v>
      </c>
      <c r="C15" s="23">
        <f>B15/B10</f>
        <v>0.03293222769750503</v>
      </c>
    </row>
    <row r="16" spans="1:3" ht="12.75">
      <c r="A16" s="9" t="s">
        <v>12</v>
      </c>
      <c r="B16" s="10">
        <f>B12-B13</f>
        <v>87196.76999999967</v>
      </c>
      <c r="C16" s="22">
        <f>B16/B10</f>
        <v>0.010709000063797016</v>
      </c>
    </row>
    <row r="17" spans="1:3" ht="12.75">
      <c r="A17" s="3" t="s">
        <v>13</v>
      </c>
      <c r="B17" s="16">
        <v>324275.83</v>
      </c>
      <c r="C17" s="23">
        <f>B17/B10</f>
        <v>0.039825671113251596</v>
      </c>
    </row>
    <row r="18" spans="1:3" ht="12.75">
      <c r="A18" s="3" t="s">
        <v>14</v>
      </c>
      <c r="B18" s="16">
        <v>31425.5</v>
      </c>
      <c r="C18" s="23">
        <f>B18/B10</f>
        <v>0.0038594971064278456</v>
      </c>
    </row>
    <row r="19" spans="1:3" ht="12.75">
      <c r="A19" s="3" t="s">
        <v>16</v>
      </c>
      <c r="B19" s="16">
        <v>14631.47</v>
      </c>
      <c r="C19" s="23">
        <f>B19/B10</f>
        <v>0.0017969520334691837</v>
      </c>
    </row>
    <row r="20" spans="1:3" ht="12.75">
      <c r="A20" s="9" t="s">
        <v>67</v>
      </c>
      <c r="B20" s="10">
        <f>B16+B17-B18-B19</f>
        <v>365415.6299999997</v>
      </c>
      <c r="C20" s="22">
        <f>B20/B10</f>
        <v>0.04487822203715159</v>
      </c>
    </row>
    <row r="21" spans="1:3" ht="12.75">
      <c r="A21" s="3" t="s">
        <v>68</v>
      </c>
      <c r="B21" s="16">
        <v>51994.12</v>
      </c>
      <c r="C21" s="23">
        <f>B21/B10</f>
        <v>0.006385615366223678</v>
      </c>
    </row>
    <row r="22" spans="1:3" ht="12.75">
      <c r="A22" s="3" t="s">
        <v>69</v>
      </c>
      <c r="B22" s="16">
        <v>66052.15</v>
      </c>
      <c r="C22" s="23">
        <f>B22/B10</f>
        <v>0.008112140834619593</v>
      </c>
    </row>
    <row r="23" spans="1:3" ht="12.75">
      <c r="A23" s="9" t="s">
        <v>70</v>
      </c>
      <c r="B23" s="10">
        <f>B20+B21-B22</f>
        <v>351357.59999999974</v>
      </c>
      <c r="C23" s="22">
        <f>B23/B10</f>
        <v>0.04315169656875568</v>
      </c>
    </row>
    <row r="24" spans="1:3" ht="12.75">
      <c r="A24" s="3" t="s">
        <v>34</v>
      </c>
      <c r="B24" s="16">
        <v>106008.44</v>
      </c>
      <c r="C24" s="23">
        <f>B24/B10</f>
        <v>0.013019339944851471</v>
      </c>
    </row>
    <row r="25" spans="1:3" ht="12.75">
      <c r="A25" s="9" t="s">
        <v>71</v>
      </c>
      <c r="B25" s="10">
        <f>B23-B24</f>
        <v>245349.15999999974</v>
      </c>
      <c r="C25" s="22">
        <f>B25/B10</f>
        <v>0.030132356623904205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G24" sqref="G24"/>
    </sheetView>
  </sheetViews>
  <sheetFormatPr defaultColWidth="9.140625" defaultRowHeight="12.75"/>
  <cols>
    <col min="1" max="1" width="51.140625" style="8" bestFit="1" customWidth="1"/>
    <col min="2" max="2" width="9.8515625" style="8" bestFit="1" customWidth="1"/>
    <col min="3" max="3" width="13.8515625" style="19" bestFit="1" customWidth="1"/>
    <col min="4" max="4" width="22.421875" style="19" bestFit="1" customWidth="1"/>
    <col min="5" max="16384" width="9.140625" style="8" customWidth="1"/>
  </cols>
  <sheetData>
    <row r="1" spans="1:4" ht="12.75">
      <c r="A1" s="9" t="s">
        <v>42</v>
      </c>
      <c r="B1" s="9">
        <v>2004</v>
      </c>
      <c r="C1" s="24" t="s">
        <v>73</v>
      </c>
      <c r="D1" s="24" t="s">
        <v>95</v>
      </c>
    </row>
    <row r="2" spans="1:4" ht="12.75">
      <c r="A2" s="3" t="s">
        <v>43</v>
      </c>
      <c r="B2" s="16">
        <f>'TEKSTİL FİRMASI BİLANÇO'!B5/'TEKSTİL FİRMASI BİLANÇO'!B19</f>
        <v>1.125995636999488</v>
      </c>
      <c r="C2" s="16">
        <v>1.5</v>
      </c>
      <c r="D2" s="41">
        <f>B2/C2</f>
        <v>0.7506637579996586</v>
      </c>
    </row>
    <row r="3" spans="1:4" ht="12.75">
      <c r="A3" s="3" t="s">
        <v>44</v>
      </c>
      <c r="B3" s="16">
        <f>('TEKSTİL FİRMASI BİLANÇO'!B5-'TEKSTİL FİRMASI BİLANÇO'!B9)/'TEKSTİL FİRMASI BİLANÇO'!B19</f>
        <v>0.789021897596155</v>
      </c>
      <c r="C3" s="16">
        <v>1</v>
      </c>
      <c r="D3" s="41">
        <v>0.79</v>
      </c>
    </row>
    <row r="4" spans="1:4" ht="12.75">
      <c r="A4" s="3" t="s">
        <v>45</v>
      </c>
      <c r="B4" s="16">
        <f>'TEKSTİL FİRMASI BİLANÇO'!B6/'TEKSTİL FİRMASI BİLANÇO'!B19</f>
        <v>0.4600336483770463</v>
      </c>
      <c r="C4" s="16">
        <v>0.2</v>
      </c>
      <c r="D4" s="41">
        <v>2.3</v>
      </c>
    </row>
    <row r="5" spans="1:4" ht="12.75">
      <c r="A5" s="9"/>
      <c r="B5" s="16"/>
      <c r="C5" s="16"/>
      <c r="D5" s="41"/>
    </row>
    <row r="6" spans="1:4" ht="12.75">
      <c r="A6" s="9" t="s">
        <v>46</v>
      </c>
      <c r="B6" s="16"/>
      <c r="C6" s="16"/>
      <c r="D6" s="41"/>
    </row>
    <row r="7" spans="1:4" ht="12.75">
      <c r="A7" s="3" t="s">
        <v>47</v>
      </c>
      <c r="B7" s="16">
        <f>SUM('TEKSTİL FİRMASI BİLANÇO'!B19+'TEKSTİL FİRMASI BİLANÇO'!B26)/'TEKSTİL FİRMASI BİLANÇO'!B32</f>
        <v>0.7030208184475849</v>
      </c>
      <c r="C7" s="16">
        <v>0.5</v>
      </c>
      <c r="D7" s="41">
        <f>B7/C7</f>
        <v>1.4060416368951698</v>
      </c>
    </row>
    <row r="8" spans="1:4" ht="12.75">
      <c r="A8" s="3" t="s">
        <v>48</v>
      </c>
      <c r="B8" s="16">
        <f>'TEKSTİL FİRMASI BİLANÇO'!B19/'TEKSTİL FİRMASI BİLANÇO'!B32</f>
        <v>0.4408965952211939</v>
      </c>
      <c r="C8" s="16">
        <v>0.15</v>
      </c>
      <c r="D8" s="41">
        <f>B8/C8</f>
        <v>2.9393106348079594</v>
      </c>
    </row>
    <row r="9" spans="1:4" ht="12.75">
      <c r="A9" s="3" t="s">
        <v>49</v>
      </c>
      <c r="B9" s="16">
        <f>'TEKSTİL FİRMASI BİLANÇO'!B26/'TEKSTİL FİRMASI BİLANÇO'!B32</f>
        <v>0.262124223226391</v>
      </c>
      <c r="C9" s="16">
        <v>0.35</v>
      </c>
      <c r="D9" s="41">
        <f>B9/C9</f>
        <v>0.7489263520754029</v>
      </c>
    </row>
    <row r="10" spans="1:4" ht="12.75">
      <c r="A10" s="3" t="s">
        <v>50</v>
      </c>
      <c r="B10" s="16">
        <f>'TEKSTİL FİRMASI BİLANÇO'!B28/'TEKSTİL FİRMASI BİLANÇO'!B32</f>
        <v>0.296979181552415</v>
      </c>
      <c r="C10" s="16">
        <v>0.5</v>
      </c>
      <c r="D10" s="41">
        <f>B10/C10</f>
        <v>0.59395836310483</v>
      </c>
    </row>
    <row r="11" spans="1:4" ht="12.75">
      <c r="A11" s="3" t="s">
        <v>56</v>
      </c>
      <c r="B11" s="16">
        <f>SUM('TEKSTİL FİRMASI BİLANÇO'!B19+'TEKSTİL FİRMASI BİLANÇO'!B26)/'TEKSTİL FİRMASI BİLANÇO'!B28</f>
        <v>2.367239396285783</v>
      </c>
      <c r="C11" s="16">
        <v>0.5</v>
      </c>
      <c r="D11" s="41">
        <f>B11/C11</f>
        <v>4.734478792571566</v>
      </c>
    </row>
    <row r="12" spans="1:4" ht="12.75">
      <c r="A12" s="9"/>
      <c r="B12" s="16"/>
      <c r="C12" s="16"/>
      <c r="D12" s="41"/>
    </row>
    <row r="13" spans="1:4" ht="12.75">
      <c r="A13" s="9" t="s">
        <v>51</v>
      </c>
      <c r="B13" s="16"/>
      <c r="C13" s="16"/>
      <c r="D13" s="41"/>
    </row>
    <row r="14" spans="1:4" ht="12.75">
      <c r="A14" s="3" t="s">
        <v>52</v>
      </c>
      <c r="B14" s="16">
        <f>'TEKSTİL FİRMASI GELİR TABLOSU'!B11/'TEKSTİL FİRMASI BİLANÇO'!B9</f>
        <v>5.872572686130464</v>
      </c>
      <c r="C14" s="16">
        <v>6</v>
      </c>
      <c r="D14" s="41">
        <f>B14/C14</f>
        <v>0.9787621143550774</v>
      </c>
    </row>
    <row r="15" spans="1:4" ht="12.75">
      <c r="A15" s="3" t="s">
        <v>75</v>
      </c>
      <c r="B15" s="25">
        <f>360/B14</f>
        <v>61.30192323548914</v>
      </c>
      <c r="C15" s="16">
        <v>60</v>
      </c>
      <c r="D15" s="42">
        <f>B15/C15</f>
        <v>1.0216987205914856</v>
      </c>
    </row>
    <row r="16" spans="1:4" ht="12.75">
      <c r="A16" s="26" t="s">
        <v>53</v>
      </c>
      <c r="B16" s="16">
        <f>'TEKSTİL FİRMASI GELİR TABLOSU'!B10/'TEKSTİL FİRMASI BİLANÇO'!B7</f>
        <v>6.924044676547698</v>
      </c>
      <c r="C16" s="16">
        <v>7</v>
      </c>
      <c r="D16" s="41">
        <f>B16/C16</f>
        <v>0.989149239506814</v>
      </c>
    </row>
    <row r="17" spans="1:4" ht="12.75">
      <c r="A17" s="26" t="s">
        <v>78</v>
      </c>
      <c r="B17" s="25">
        <f>360/B16</f>
        <v>51.992732112106275</v>
      </c>
      <c r="C17" s="16">
        <v>52</v>
      </c>
      <c r="D17" s="42">
        <f>B17/C17</f>
        <v>0.9998602329251207</v>
      </c>
    </row>
    <row r="18" spans="1:4" ht="12.75">
      <c r="A18" s="26" t="s">
        <v>54</v>
      </c>
      <c r="B18" s="16">
        <f>'TEKSTİL FİRMASI GELİR TABLOSU'!B10/'TEKSTİL FİRMASI BİLANÇO'!B17</f>
        <v>0.9360021263885291</v>
      </c>
      <c r="C18" s="16">
        <v>1</v>
      </c>
      <c r="D18" s="41">
        <f>B18/C18</f>
        <v>0.9360021263885291</v>
      </c>
    </row>
    <row r="19" spans="1:4" ht="12.75">
      <c r="A19" s="3"/>
      <c r="B19" s="16"/>
      <c r="C19" s="16"/>
      <c r="D19" s="41"/>
    </row>
    <row r="20" spans="1:4" ht="12.75">
      <c r="A20" s="9" t="s">
        <v>55</v>
      </c>
      <c r="B20" s="16"/>
      <c r="C20" s="16"/>
      <c r="D20" s="41"/>
    </row>
    <row r="21" spans="1:4" ht="12.75">
      <c r="A21" s="3" t="s">
        <v>57</v>
      </c>
      <c r="B21" s="16">
        <f>'TEKSTİL FİRMASI GELİR TABLOSU'!B12/'TEKSTİL FİRMASI GELİR TABLOSU'!B10</f>
        <v>0.06785308229567402</v>
      </c>
      <c r="C21" s="16">
        <v>0.15</v>
      </c>
      <c r="D21" s="41">
        <f>B21/C21</f>
        <v>0.45235388197116017</v>
      </c>
    </row>
    <row r="22" spans="1:4" ht="12.75">
      <c r="A22" s="3" t="s">
        <v>58</v>
      </c>
      <c r="B22" s="16">
        <f>'TEKSTİL FİRMASI GELİR TABLOSU'!B16/'TEKSTİL FİRMASI GELİR TABLOSU'!B10</f>
        <v>0.010709000063797016</v>
      </c>
      <c r="C22" s="16">
        <v>0.12</v>
      </c>
      <c r="D22" s="41">
        <f>B22/C22</f>
        <v>0.08924166719830846</v>
      </c>
    </row>
    <row r="23" spans="1:4" ht="12.75">
      <c r="A23" s="3" t="s">
        <v>59</v>
      </c>
      <c r="B23" s="16">
        <f>'TEKSTİL FİRMASI GELİR TABLOSU'!B23/'TEKSTİL FİRMASI GELİR TABLOSU'!B10</f>
        <v>0.04315169656875568</v>
      </c>
      <c r="C23" s="16">
        <v>0.05</v>
      </c>
      <c r="D23" s="41">
        <f>B23/C23</f>
        <v>0.8630339313751135</v>
      </c>
    </row>
    <row r="24" spans="1:4" ht="12.75">
      <c r="A24" s="3" t="s">
        <v>60</v>
      </c>
      <c r="B24" s="16">
        <f>'TEKSTİL FİRMASI GELİR TABLOSU'!B23/'TEKSTİL FİRMASI BİLANÇO'!B17</f>
        <v>0.04039007974562791</v>
      </c>
      <c r="C24" s="16">
        <v>0.04</v>
      </c>
      <c r="D24" s="41">
        <f>B24/C24</f>
        <v>1.0097519936406978</v>
      </c>
    </row>
    <row r="25" spans="1:4" ht="12.75">
      <c r="A25" s="3" t="s">
        <v>61</v>
      </c>
      <c r="B25" s="16">
        <f>'TEKSTİL FİRMASI GELİR TABLOSU'!B23/'TEKSTİL FİRMASI BİLANÇO'!B28</f>
        <v>0.13600306773860277</v>
      </c>
      <c r="C25" s="16">
        <v>0.1</v>
      </c>
      <c r="D25" s="41">
        <f>B25/C25</f>
        <v>1.3600306773860276</v>
      </c>
    </row>
    <row r="26" spans="2:4" ht="12.75">
      <c r="B26" s="2">
        <f>SUM(B2:B25)</f>
        <v>133.7706931607806</v>
      </c>
      <c r="C26" s="2">
        <f>SUM(C2:C25)</f>
        <v>131.16</v>
      </c>
      <c r="D26" s="24">
        <f>SUM(D2:D25)/18</f>
        <v>1.2757368957107178</v>
      </c>
    </row>
    <row r="28" spans="1:2" ht="12.75">
      <c r="A28" s="1" t="s">
        <v>94</v>
      </c>
      <c r="B28" s="19">
        <f>'TEKSTİL FİRMASI BİLANÇO'!B5-'TEKSTİL FİRMASI BİLANÇO'!B19</f>
        <v>483244.46999999974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D17" sqref="D17"/>
    </sheetView>
  </sheetViews>
  <sheetFormatPr defaultColWidth="9.140625" defaultRowHeight="12.75"/>
  <cols>
    <col min="1" max="1" width="29.8515625" style="8" bestFit="1" customWidth="1"/>
    <col min="2" max="2" width="11.7109375" style="19" bestFit="1" customWidth="1"/>
    <col min="3" max="3" width="7.28125" style="21" bestFit="1" customWidth="1"/>
    <col min="4" max="4" width="28.28125" style="8" bestFit="1" customWidth="1"/>
    <col min="5" max="6" width="11.28125" style="8" bestFit="1" customWidth="1"/>
    <col min="7" max="7" width="6.7109375" style="8" bestFit="1" customWidth="1"/>
    <col min="8" max="16384" width="9.140625" style="8" customWidth="1"/>
  </cols>
  <sheetData>
    <row r="2" spans="1:3" s="1" customFormat="1" ht="21" customHeight="1">
      <c r="A2" s="35" t="s">
        <v>72</v>
      </c>
      <c r="B2" s="38"/>
      <c r="C2" s="39"/>
    </row>
    <row r="3" spans="1:7" ht="12.75">
      <c r="A3" s="3"/>
      <c r="B3" s="27" t="s">
        <v>76</v>
      </c>
      <c r="C3" s="20" t="s">
        <v>15</v>
      </c>
      <c r="D3" s="28"/>
      <c r="E3" s="6"/>
      <c r="F3" s="6"/>
      <c r="G3" s="29"/>
    </row>
    <row r="4" spans="1:7" s="1" customFormat="1" ht="12.75">
      <c r="A4" s="9" t="s">
        <v>25</v>
      </c>
      <c r="B4" s="10"/>
      <c r="C4" s="11"/>
      <c r="D4" s="17"/>
      <c r="E4" s="12"/>
      <c r="F4" s="12"/>
      <c r="G4" s="30"/>
    </row>
    <row r="5" spans="1:7" s="1" customFormat="1" ht="12.75">
      <c r="A5" s="9" t="s">
        <v>1</v>
      </c>
      <c r="B5" s="10">
        <f>SUM(B6:B11)</f>
        <v>3430876.9400000004</v>
      </c>
      <c r="C5" s="14">
        <f>B5/B18</f>
        <v>0.7075703088864717</v>
      </c>
      <c r="D5" s="17"/>
      <c r="E5" s="15"/>
      <c r="F5" s="15"/>
      <c r="G5" s="31"/>
    </row>
    <row r="6" spans="1:7" ht="12.75">
      <c r="A6" s="3" t="s">
        <v>18</v>
      </c>
      <c r="B6" s="16">
        <v>447216.14</v>
      </c>
      <c r="C6" s="32">
        <f>B6/B18</f>
        <v>0.09223206423685237</v>
      </c>
      <c r="D6" s="28"/>
      <c r="E6" s="12"/>
      <c r="F6" s="12"/>
      <c r="G6" s="33"/>
    </row>
    <row r="7" spans="1:7" ht="12.75">
      <c r="A7" s="3" t="s">
        <v>79</v>
      </c>
      <c r="B7" s="16">
        <v>0</v>
      </c>
      <c r="C7" s="32">
        <f>B7/B18</f>
        <v>0</v>
      </c>
      <c r="D7" s="28"/>
      <c r="E7" s="12"/>
      <c r="F7" s="12"/>
      <c r="G7" s="33"/>
    </row>
    <row r="8" spans="1:7" ht="12.75">
      <c r="A8" s="3" t="s">
        <v>19</v>
      </c>
      <c r="B8" s="16">
        <v>1399052.33</v>
      </c>
      <c r="C8" s="32">
        <f>B8/B18</f>
        <v>0.2885349450296628</v>
      </c>
      <c r="D8" s="28"/>
      <c r="E8" s="12"/>
      <c r="F8" s="12"/>
      <c r="G8" s="33"/>
    </row>
    <row r="9" spans="1:7" ht="12.75">
      <c r="A9" s="3" t="s">
        <v>2</v>
      </c>
      <c r="B9" s="16">
        <v>1832.56</v>
      </c>
      <c r="C9" s="32">
        <f>B9/B18</f>
        <v>0.00037793982935831915</v>
      </c>
      <c r="D9" s="28"/>
      <c r="E9" s="12"/>
      <c r="F9" s="12"/>
      <c r="G9" s="33"/>
    </row>
    <row r="10" spans="1:7" ht="12.75">
      <c r="A10" s="3" t="s">
        <v>3</v>
      </c>
      <c r="B10" s="16">
        <v>1426412.1</v>
      </c>
      <c r="C10" s="32">
        <f>B10/B18</f>
        <v>0.29417751433439654</v>
      </c>
      <c r="D10" s="28"/>
      <c r="E10" s="12"/>
      <c r="F10" s="12"/>
      <c r="G10" s="33"/>
    </row>
    <row r="11" spans="1:7" ht="12.75">
      <c r="A11" s="3" t="s">
        <v>20</v>
      </c>
      <c r="B11" s="16">
        <v>156363.81</v>
      </c>
      <c r="C11" s="32">
        <f>B11/B18</f>
        <v>0.03224784545620151</v>
      </c>
      <c r="D11" s="12"/>
      <c r="E11" s="12"/>
      <c r="F11" s="12"/>
      <c r="G11" s="33"/>
    </row>
    <row r="12" spans="1:7" s="1" customFormat="1" ht="12.75">
      <c r="A12" s="9" t="s">
        <v>26</v>
      </c>
      <c r="B12" s="10">
        <f>SUM(B13:B17)</f>
        <v>1417937.23</v>
      </c>
      <c r="C12" s="32">
        <f>B12/B18</f>
        <v>0.2924296911135285</v>
      </c>
      <c r="D12" s="12"/>
      <c r="E12" s="12"/>
      <c r="F12" s="12"/>
      <c r="G12" s="31"/>
    </row>
    <row r="13" spans="1:7" ht="12.75">
      <c r="A13" s="3" t="s">
        <v>19</v>
      </c>
      <c r="B13" s="16">
        <v>0</v>
      </c>
      <c r="C13" s="32">
        <f>B13/B18</f>
        <v>0</v>
      </c>
      <c r="D13" s="12"/>
      <c r="E13" s="12"/>
      <c r="F13" s="12"/>
      <c r="G13" s="33"/>
    </row>
    <row r="14" spans="1:7" ht="12.75">
      <c r="A14" s="3" t="s">
        <v>21</v>
      </c>
      <c r="B14" s="16">
        <v>0</v>
      </c>
      <c r="C14" s="32">
        <f>B14/B18</f>
        <v>0</v>
      </c>
      <c r="D14" s="28"/>
      <c r="E14" s="12"/>
      <c r="F14" s="12"/>
      <c r="G14" s="33"/>
    </row>
    <row r="15" spans="1:7" ht="12.75">
      <c r="A15" s="3" t="s">
        <v>22</v>
      </c>
      <c r="B15" s="16">
        <v>1413666.68</v>
      </c>
      <c r="C15" s="32">
        <f>B15/B18</f>
        <v>0.29154894999822195</v>
      </c>
      <c r="D15" s="28"/>
      <c r="E15" s="12"/>
      <c r="F15" s="12"/>
      <c r="G15" s="33"/>
    </row>
    <row r="16" spans="1:7" ht="12.75">
      <c r="A16" s="3" t="s">
        <v>23</v>
      </c>
      <c r="B16" s="16">
        <v>0</v>
      </c>
      <c r="C16" s="32">
        <f>B16/B18</f>
        <v>0</v>
      </c>
      <c r="D16" s="28"/>
      <c r="E16" s="28"/>
      <c r="F16" s="28"/>
      <c r="G16" s="28"/>
    </row>
    <row r="17" spans="1:7" ht="12.75">
      <c r="A17" s="3" t="s">
        <v>24</v>
      </c>
      <c r="B17" s="16">
        <v>4270.55</v>
      </c>
      <c r="C17" s="32">
        <f>B17/B18</f>
        <v>0.0008807411153065493</v>
      </c>
      <c r="D17" s="28"/>
      <c r="E17" s="28"/>
      <c r="F17" s="28"/>
      <c r="G17" s="28"/>
    </row>
    <row r="18" spans="1:8" s="1" customFormat="1" ht="13.5" customHeight="1">
      <c r="A18" s="9" t="s">
        <v>0</v>
      </c>
      <c r="B18" s="10">
        <f>SUM(B5+B12)</f>
        <v>4848814.17</v>
      </c>
      <c r="C18" s="11">
        <v>100</v>
      </c>
      <c r="D18" s="17"/>
      <c r="E18" s="15"/>
      <c r="F18" s="15"/>
      <c r="G18" s="17"/>
      <c r="H18" s="17"/>
    </row>
    <row r="19" spans="1:3" ht="12.75">
      <c r="A19" s="9" t="s">
        <v>27</v>
      </c>
      <c r="B19" s="16"/>
      <c r="C19" s="18"/>
    </row>
    <row r="20" spans="1:3" s="1" customFormat="1" ht="12.75">
      <c r="A20" s="9" t="s">
        <v>28</v>
      </c>
      <c r="B20" s="10">
        <f>SUM(B21:B27)</f>
        <v>2746423.4800000004</v>
      </c>
      <c r="C20" s="14">
        <f>B20/B36</f>
        <v>0.5664113706382772</v>
      </c>
    </row>
    <row r="21" spans="1:3" ht="12.75">
      <c r="A21" s="3" t="s">
        <v>80</v>
      </c>
      <c r="B21" s="16">
        <v>1424956.07</v>
      </c>
      <c r="C21" s="14">
        <f>B21/B36</f>
        <v>0.29387722854307696</v>
      </c>
    </row>
    <row r="22" spans="1:4" ht="12.75">
      <c r="A22" s="3" t="s">
        <v>81</v>
      </c>
      <c r="B22" s="16">
        <v>697588.55</v>
      </c>
      <c r="C22" s="14">
        <f>B22/B36</f>
        <v>0.14386786656334163</v>
      </c>
      <c r="D22" s="19"/>
    </row>
    <row r="23" spans="1:4" ht="12.75">
      <c r="A23" s="3" t="s">
        <v>82</v>
      </c>
      <c r="B23" s="16">
        <v>3081.22</v>
      </c>
      <c r="C23" s="14">
        <f>B23/B36</f>
        <v>0.0006354584630328284</v>
      </c>
      <c r="D23" s="19"/>
    </row>
    <row r="24" spans="1:4" ht="12.75">
      <c r="A24" s="3" t="s">
        <v>83</v>
      </c>
      <c r="B24" s="16">
        <v>499205.17</v>
      </c>
      <c r="C24" s="14">
        <f>B24/B36</f>
        <v>0.10295407340801431</v>
      </c>
      <c r="D24" s="19"/>
    </row>
    <row r="25" spans="1:4" ht="12.75">
      <c r="A25" s="3" t="s">
        <v>84</v>
      </c>
      <c r="B25" s="16">
        <v>68897.56</v>
      </c>
      <c r="C25" s="14">
        <f>B25/B36</f>
        <v>0.014209156627670885</v>
      </c>
      <c r="D25" s="19"/>
    </row>
    <row r="26" spans="1:3" ht="12.75">
      <c r="A26" s="3" t="s">
        <v>85</v>
      </c>
      <c r="B26" s="16">
        <v>7327.75</v>
      </c>
      <c r="C26" s="14">
        <f>B26/B36</f>
        <v>0.0015112457898133886</v>
      </c>
    </row>
    <row r="27" spans="1:3" ht="12.75">
      <c r="A27" s="3" t="s">
        <v>86</v>
      </c>
      <c r="B27" s="16">
        <v>45367.16</v>
      </c>
      <c r="C27" s="14">
        <f>B27/B36</f>
        <v>0.00935634124332713</v>
      </c>
    </row>
    <row r="28" spans="1:3" s="1" customFormat="1" ht="12.75">
      <c r="A28" s="9" t="s">
        <v>36</v>
      </c>
      <c r="B28" s="10">
        <v>0</v>
      </c>
      <c r="C28" s="14">
        <f>B28/B36</f>
        <v>0</v>
      </c>
    </row>
    <row r="29" spans="1:3" ht="12.75">
      <c r="A29" s="3" t="s">
        <v>80</v>
      </c>
      <c r="B29" s="16">
        <v>0</v>
      </c>
      <c r="C29" s="14">
        <f>B29/B36</f>
        <v>0</v>
      </c>
    </row>
    <row r="30" spans="1:3" s="1" customFormat="1" ht="12.75">
      <c r="A30" s="9" t="s">
        <v>37</v>
      </c>
      <c r="B30" s="10">
        <f>SUM(B31:B35)</f>
        <v>2102390.69</v>
      </c>
      <c r="C30" s="14">
        <f>B30/B36</f>
        <v>0.4335886293617229</v>
      </c>
    </row>
    <row r="31" spans="1:3" ht="12.75">
      <c r="A31" s="3" t="s">
        <v>87</v>
      </c>
      <c r="B31" s="16">
        <v>1071227.02</v>
      </c>
      <c r="C31" s="14">
        <f>B31/B36</f>
        <v>0.22092556704436458</v>
      </c>
    </row>
    <row r="32" spans="1:3" ht="12.75">
      <c r="A32" s="3" t="s">
        <v>88</v>
      </c>
      <c r="B32" s="16">
        <v>319181.85</v>
      </c>
      <c r="C32" s="14">
        <f>B32/B36</f>
        <v>0.06582678543855187</v>
      </c>
    </row>
    <row r="33" spans="1:3" ht="12.75">
      <c r="A33" s="3" t="s">
        <v>89</v>
      </c>
      <c r="B33" s="16">
        <v>68047.17</v>
      </c>
      <c r="C33" s="14">
        <f>B33/B36</f>
        <v>0.014033775602499528</v>
      </c>
    </row>
    <row r="34" spans="1:3" ht="12.75">
      <c r="A34" s="3" t="s">
        <v>90</v>
      </c>
      <c r="B34" s="16">
        <v>0</v>
      </c>
      <c r="C34" s="14">
        <f>B34/B36</f>
        <v>0</v>
      </c>
    </row>
    <row r="35" spans="1:3" ht="12.75">
      <c r="A35" s="3" t="s">
        <v>77</v>
      </c>
      <c r="B35" s="16">
        <v>643934.65</v>
      </c>
      <c r="C35" s="14">
        <f>B35/B36</f>
        <v>0.1328025012763069</v>
      </c>
    </row>
    <row r="36" spans="1:3" s="1" customFormat="1" ht="13.5" customHeight="1">
      <c r="A36" s="9" t="s">
        <v>41</v>
      </c>
      <c r="B36" s="10">
        <f>SUM(B20+B28+B30)</f>
        <v>4848814.17</v>
      </c>
      <c r="C36" s="20">
        <v>100</v>
      </c>
    </row>
  </sheetData>
  <mergeCells count="1">
    <mergeCell ref="A2:C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G8" sqref="G8"/>
    </sheetView>
  </sheetViews>
  <sheetFormatPr defaultColWidth="9.140625" defaultRowHeight="12.75"/>
  <cols>
    <col min="1" max="1" width="27.421875" style="8" customWidth="1"/>
    <col min="2" max="2" width="11.7109375" style="8" bestFit="1" customWidth="1"/>
    <col min="3" max="16384" width="9.140625" style="8" customWidth="1"/>
  </cols>
  <sheetData>
    <row r="1" spans="1:3" ht="12.75">
      <c r="A1" s="40" t="s">
        <v>91</v>
      </c>
      <c r="B1" s="40"/>
      <c r="C1" s="40"/>
    </row>
    <row r="4" spans="1:3" ht="12.75">
      <c r="A4" s="3"/>
      <c r="B4" s="5">
        <v>2004</v>
      </c>
      <c r="C4" s="5" t="s">
        <v>15</v>
      </c>
    </row>
    <row r="5" spans="1:3" ht="12.75">
      <c r="A5" s="9" t="s">
        <v>5</v>
      </c>
      <c r="B5" s="10">
        <f>SUM(B6:B9)</f>
        <v>6229826.7</v>
      </c>
      <c r="C5" s="22">
        <f>B5/B12</f>
        <v>1.0081156244924592</v>
      </c>
    </row>
    <row r="6" spans="1:3" ht="12.75">
      <c r="A6" s="3" t="s">
        <v>6</v>
      </c>
      <c r="B6" s="16">
        <v>5313054.53</v>
      </c>
      <c r="C6" s="23">
        <f>B6/B12</f>
        <v>0.8597628061585467</v>
      </c>
    </row>
    <row r="7" spans="1:3" ht="12.75">
      <c r="A7" s="3" t="s">
        <v>7</v>
      </c>
      <c r="B7" s="16">
        <v>893005.26</v>
      </c>
      <c r="C7" s="23">
        <f>B7/B12</f>
        <v>0.1445068376235812</v>
      </c>
    </row>
    <row r="8" spans="1:3" ht="12.75">
      <c r="A8" s="3" t="s">
        <v>8</v>
      </c>
      <c r="B8" s="16">
        <v>0</v>
      </c>
      <c r="C8" s="23">
        <f>B8/B12</f>
        <v>0</v>
      </c>
    </row>
    <row r="9" spans="1:3" ht="12.75">
      <c r="A9" s="3" t="s">
        <v>17</v>
      </c>
      <c r="B9" s="16">
        <v>23766.91</v>
      </c>
      <c r="C9" s="23">
        <f>B9/B12</f>
        <v>0.0038459807103311673</v>
      </c>
    </row>
    <row r="10" spans="1:3" ht="12.75">
      <c r="A10" s="9" t="s">
        <v>9</v>
      </c>
      <c r="B10" s="10">
        <f>B11</f>
        <v>50151.92</v>
      </c>
      <c r="C10" s="22">
        <f>B10/B12</f>
        <v>0.008115624492459131</v>
      </c>
    </row>
    <row r="11" spans="1:3" ht="12.75">
      <c r="A11" s="3" t="s">
        <v>62</v>
      </c>
      <c r="B11" s="16">
        <v>50151.92</v>
      </c>
      <c r="C11" s="23">
        <f>B11/B12</f>
        <v>0.008115624492459131</v>
      </c>
    </row>
    <row r="12" spans="1:3" ht="12.75">
      <c r="A12" s="9" t="s">
        <v>10</v>
      </c>
      <c r="B12" s="10">
        <v>6179674.78</v>
      </c>
      <c r="C12" s="22">
        <v>1</v>
      </c>
    </row>
    <row r="13" spans="1:3" ht="12.75">
      <c r="A13" s="9" t="s">
        <v>11</v>
      </c>
      <c r="B13" s="10">
        <v>4809805.64</v>
      </c>
      <c r="C13" s="22">
        <f>B13/B12</f>
        <v>0.7783266613910708</v>
      </c>
    </row>
    <row r="14" spans="1:3" ht="12.75">
      <c r="A14" s="9" t="s">
        <v>63</v>
      </c>
      <c r="B14" s="10">
        <f>B12-B13</f>
        <v>1369869.1400000006</v>
      </c>
      <c r="C14" s="22">
        <f>B14/B12</f>
        <v>0.22167333860892927</v>
      </c>
    </row>
    <row r="15" spans="1:3" ht="12.75">
      <c r="A15" s="9" t="s">
        <v>64</v>
      </c>
      <c r="B15" s="10">
        <v>653681.92</v>
      </c>
      <c r="C15" s="22">
        <f>B15/B12</f>
        <v>0.10577934005776272</v>
      </c>
    </row>
    <row r="16" spans="1:3" ht="12.75">
      <c r="A16" s="3" t="s">
        <v>65</v>
      </c>
      <c r="B16" s="16">
        <v>345088.81</v>
      </c>
      <c r="C16" s="23">
        <f>B16/B12</f>
        <v>0.0558425519603153</v>
      </c>
    </row>
    <row r="17" spans="1:3" ht="12.75">
      <c r="A17" s="3" t="s">
        <v>66</v>
      </c>
      <c r="B17" s="16">
        <v>308593.11</v>
      </c>
      <c r="C17" s="23">
        <f>B17/B12</f>
        <v>0.049936788097447414</v>
      </c>
    </row>
    <row r="18" spans="1:3" ht="12.75">
      <c r="A18" s="9" t="s">
        <v>12</v>
      </c>
      <c r="B18" s="10">
        <f>B14-B15</f>
        <v>716187.2200000006</v>
      </c>
      <c r="C18" s="22">
        <f>B18/B12</f>
        <v>0.11589399855116655</v>
      </c>
    </row>
    <row r="19" spans="1:3" ht="12.75">
      <c r="A19" s="3" t="s">
        <v>13</v>
      </c>
      <c r="B19" s="16">
        <v>226377.62</v>
      </c>
      <c r="C19" s="23">
        <f>B19/B12</f>
        <v>0.03663261062421152</v>
      </c>
    </row>
    <row r="20" spans="1:3" ht="12.75">
      <c r="A20" s="3" t="s">
        <v>14</v>
      </c>
      <c r="B20" s="16">
        <v>97085.01</v>
      </c>
      <c r="C20" s="23">
        <f>B20/B12</f>
        <v>0.015710375295833932</v>
      </c>
    </row>
    <row r="21" spans="1:3" ht="12.75">
      <c r="A21" s="3" t="s">
        <v>16</v>
      </c>
      <c r="B21" s="16">
        <v>74101.08</v>
      </c>
      <c r="C21" s="23">
        <f>B21/B12</f>
        <v>0.011991097046048756</v>
      </c>
    </row>
    <row r="22" spans="1:3" ht="12.75">
      <c r="A22" s="9" t="s">
        <v>67</v>
      </c>
      <c r="B22" s="10">
        <f>B18+B19-B20-B21</f>
        <v>771378.7500000006</v>
      </c>
      <c r="C22" s="22">
        <f>B22/B12</f>
        <v>0.1248251368334954</v>
      </c>
    </row>
    <row r="23" spans="1:3" ht="12.75">
      <c r="A23" s="3" t="s">
        <v>68</v>
      </c>
      <c r="B23" s="16">
        <v>0</v>
      </c>
      <c r="C23" s="23">
        <f>B23/B12</f>
        <v>0</v>
      </c>
    </row>
    <row r="24" spans="1:3" ht="12.75">
      <c r="A24" s="3" t="s">
        <v>69</v>
      </c>
      <c r="B24" s="16">
        <v>190633.74</v>
      </c>
      <c r="C24" s="23">
        <f>B24/B12</f>
        <v>0.0308485068853413</v>
      </c>
    </row>
    <row r="25" spans="1:3" ht="12.75">
      <c r="A25" s="9" t="s">
        <v>70</v>
      </c>
      <c r="B25" s="10">
        <v>937997.01</v>
      </c>
      <c r="C25" s="22">
        <f>B25/B12</f>
        <v>0.15178743920889637</v>
      </c>
    </row>
    <row r="26" spans="1:3" ht="12.75">
      <c r="A26" s="3" t="s">
        <v>34</v>
      </c>
      <c r="B26" s="16">
        <v>294062.36</v>
      </c>
      <c r="C26" s="23">
        <f>B26/B12</f>
        <v>0.047585410311835205</v>
      </c>
    </row>
    <row r="27" spans="1:3" ht="12.75">
      <c r="A27" s="9" t="s">
        <v>71</v>
      </c>
      <c r="B27" s="10">
        <f>B25-B26</f>
        <v>643934.65</v>
      </c>
      <c r="C27" s="22">
        <f>B27/B12</f>
        <v>0.10420202889706115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54.7109375" style="8" bestFit="1" customWidth="1"/>
    <col min="2" max="2" width="9.8515625" style="8" bestFit="1" customWidth="1"/>
    <col min="3" max="3" width="13.8515625" style="19" bestFit="1" customWidth="1"/>
    <col min="4" max="4" width="6.7109375" style="19" bestFit="1" customWidth="1"/>
    <col min="5" max="5" width="9.140625" style="8" customWidth="1"/>
    <col min="6" max="6" width="5.421875" style="8" customWidth="1"/>
    <col min="7" max="16384" width="9.140625" style="8" customWidth="1"/>
  </cols>
  <sheetData>
    <row r="1" ht="12.75">
      <c r="A1" s="1"/>
    </row>
    <row r="3" spans="1:4" ht="12.75">
      <c r="A3" s="9" t="s">
        <v>42</v>
      </c>
      <c r="B3" s="9">
        <v>2004</v>
      </c>
      <c r="C3" s="34" t="s">
        <v>73</v>
      </c>
      <c r="D3" s="34" t="s">
        <v>74</v>
      </c>
    </row>
    <row r="4" spans="1:4" ht="12.75">
      <c r="A4" s="3" t="s">
        <v>43</v>
      </c>
      <c r="B4" s="16">
        <f>'OTOM.FİRM.BİLANÇO'!B5/'OTOM.FİRM.BİLANÇO'!B20</f>
        <v>1.2492162861934168</v>
      </c>
      <c r="C4" s="16">
        <v>1.5</v>
      </c>
      <c r="D4" s="16">
        <f>B4/C4</f>
        <v>0.8328108574622779</v>
      </c>
    </row>
    <row r="5" spans="1:4" ht="12.75">
      <c r="A5" s="3" t="s">
        <v>44</v>
      </c>
      <c r="B5" s="16">
        <f>('OTOM.FİRM.BİLANÇO'!B5-'OTOM.FİRM.BİLANÇO'!B10)/'OTOM.FİRM.BİLANÇO'!B20</f>
        <v>0.7298455080204892</v>
      </c>
      <c r="C5" s="16">
        <v>1</v>
      </c>
      <c r="D5" s="16">
        <f>B5/C5</f>
        <v>0.7298455080204892</v>
      </c>
    </row>
    <row r="6" spans="1:4" ht="12.75">
      <c r="A6" s="3" t="s">
        <v>45</v>
      </c>
      <c r="B6" s="16">
        <f>SUM('OTOM.FİRM.BİLANÇO'!B6+'OTOM.FİRM.BİLANÇO'!B7)/'OTOM.FİRM.BİLANÇO'!B20</f>
        <v>0.16283582748862893</v>
      </c>
      <c r="C6" s="16">
        <v>0.2</v>
      </c>
      <c r="D6" s="16">
        <f>B6/C6</f>
        <v>0.8141791374431446</v>
      </c>
    </row>
    <row r="7" spans="1:4" ht="12.75">
      <c r="A7" s="9"/>
      <c r="B7" s="16"/>
      <c r="C7" s="16"/>
      <c r="D7" s="16"/>
    </row>
    <row r="8" spans="1:4" ht="12.75">
      <c r="A8" s="9" t="s">
        <v>46</v>
      </c>
      <c r="B8" s="16"/>
      <c r="C8" s="16"/>
      <c r="D8" s="16"/>
    </row>
    <row r="9" spans="1:4" ht="12.75">
      <c r="A9" s="3" t="s">
        <v>47</v>
      </c>
      <c r="B9" s="16">
        <f>SUM('OTOM.FİRM.BİLANÇO'!B20+'OTOM.FİRM.BİLANÇO'!B28)/'OTOM.FİRM.BİLANÇO'!B36</f>
        <v>0.5664113706382772</v>
      </c>
      <c r="C9" s="16">
        <v>0.5</v>
      </c>
      <c r="D9" s="16">
        <f>B9/C9</f>
        <v>1.1328227412765544</v>
      </c>
    </row>
    <row r="10" spans="1:4" ht="12.75">
      <c r="A10" s="3" t="s">
        <v>48</v>
      </c>
      <c r="B10" s="16">
        <f>'OTOM.FİRM.BİLANÇO'!B20/'OTOM.FİRM.BİLANÇO'!B36</f>
        <v>0.5664113706382772</v>
      </c>
      <c r="C10" s="16">
        <v>0.15</v>
      </c>
      <c r="D10" s="16">
        <f>B10/C10</f>
        <v>3.776075804255181</v>
      </c>
    </row>
    <row r="11" spans="1:4" ht="12.75">
      <c r="A11" s="3" t="s">
        <v>49</v>
      </c>
      <c r="B11" s="16">
        <f>'OTOM.FİRM.BİLANÇO'!B28/'OTOM.FİRM.BİLANÇO'!B36</f>
        <v>0</v>
      </c>
      <c r="C11" s="16">
        <v>0.35</v>
      </c>
      <c r="D11" s="16">
        <f>B11/C11</f>
        <v>0</v>
      </c>
    </row>
    <row r="12" spans="1:4" ht="12.75">
      <c r="A12" s="3" t="s">
        <v>50</v>
      </c>
      <c r="B12" s="16">
        <f>'OTOM.FİRM.BİLANÇO'!B30/'OTOM.FİRM.BİLANÇO'!B36</f>
        <v>0.4335886293617229</v>
      </c>
      <c r="C12" s="16">
        <v>0.5</v>
      </c>
      <c r="D12" s="16">
        <f>B12/C12</f>
        <v>0.8671772587234458</v>
      </c>
    </row>
    <row r="13" spans="1:4" ht="12.75">
      <c r="A13" s="3" t="s">
        <v>56</v>
      </c>
      <c r="B13" s="16">
        <f>SUM('OTOM.FİRM.BİLANÇO'!B20+'OTOM.FİRM.BİLANÇO'!B28)/'OTOM.FİRM.BİLANÇO'!B30</f>
        <v>1.306333543552745</v>
      </c>
      <c r="C13" s="16">
        <v>0.5</v>
      </c>
      <c r="D13" s="16">
        <f>B13/C13</f>
        <v>2.61266708710549</v>
      </c>
    </row>
    <row r="14" spans="1:4" ht="12.75">
      <c r="A14" s="9"/>
      <c r="B14" s="16"/>
      <c r="C14" s="16"/>
      <c r="D14" s="16"/>
    </row>
    <row r="15" spans="1:4" ht="12.75">
      <c r="A15" s="9" t="s">
        <v>51</v>
      </c>
      <c r="B15" s="16"/>
      <c r="C15" s="16"/>
      <c r="D15" s="16"/>
    </row>
    <row r="16" spans="1:4" ht="12.75">
      <c r="A16" s="3" t="s">
        <v>52</v>
      </c>
      <c r="B16" s="16">
        <f>'OTOM.FİRM.GELİR TABLOSU'!B13/'OTOM.FİRM.BİLANÇO'!B10</f>
        <v>3.3719607678594423</v>
      </c>
      <c r="C16" s="16">
        <v>6</v>
      </c>
      <c r="D16" s="16">
        <f>B16/C16</f>
        <v>0.561993461309907</v>
      </c>
    </row>
    <row r="17" spans="1:4" ht="12.75">
      <c r="A17" s="3" t="s">
        <v>92</v>
      </c>
      <c r="B17" s="25">
        <f>360/B16</f>
        <v>106.76280798739303</v>
      </c>
      <c r="C17" s="16">
        <v>60</v>
      </c>
      <c r="D17" s="16">
        <f>B17/C17</f>
        <v>1.7793801331232173</v>
      </c>
    </row>
    <row r="18" spans="1:4" ht="12.75">
      <c r="A18" s="26" t="s">
        <v>53</v>
      </c>
      <c r="B18" s="16">
        <f>'OTOM.FİRM.GELİR TABLOSU'!B12/'OTOM.FİRM.BİLANÇO'!B8</f>
        <v>4.417043342474545</v>
      </c>
      <c r="C18" s="16">
        <v>7</v>
      </c>
      <c r="D18" s="16">
        <f>B18/C18</f>
        <v>0.6310061917820778</v>
      </c>
    </row>
    <row r="19" spans="1:4" ht="12.75">
      <c r="A19" s="26" t="s">
        <v>93</v>
      </c>
      <c r="B19" s="25">
        <f>360/B18</f>
        <v>81.50248301578097</v>
      </c>
      <c r="C19" s="16">
        <v>52</v>
      </c>
      <c r="D19" s="16">
        <f>B19/C19</f>
        <v>1.5673554426111724</v>
      </c>
    </row>
    <row r="20" spans="1:4" ht="12.75">
      <c r="A20" s="26" t="s">
        <v>54</v>
      </c>
      <c r="B20" s="16">
        <f>'OTOM.FİRM.GELİR TABLOSU'!B12/'OTOM.FİRM.BİLANÇO'!B18</f>
        <v>1.2744713580145308</v>
      </c>
      <c r="C20" s="16">
        <v>1</v>
      </c>
      <c r="D20" s="16">
        <f>B20/C20</f>
        <v>1.2744713580145308</v>
      </c>
    </row>
    <row r="21" spans="1:4" ht="12.75">
      <c r="A21" s="3"/>
      <c r="B21" s="16"/>
      <c r="C21" s="16"/>
      <c r="D21" s="16"/>
    </row>
    <row r="22" spans="1:4" ht="12.75">
      <c r="A22" s="9" t="s">
        <v>55</v>
      </c>
      <c r="B22" s="16"/>
      <c r="C22" s="16"/>
      <c r="D22" s="16"/>
    </row>
    <row r="23" spans="1:4" ht="12.75">
      <c r="A23" s="3" t="s">
        <v>57</v>
      </c>
      <c r="B23" s="16">
        <f>'OTOM.FİRM.GELİR TABLOSU'!B14/'OTOM.FİRM.GELİR TABLOSU'!B12</f>
        <v>0.22167333860892927</v>
      </c>
      <c r="C23" s="16">
        <v>0.15</v>
      </c>
      <c r="D23" s="16">
        <f>B23/C23</f>
        <v>1.4778222573928619</v>
      </c>
    </row>
    <row r="24" spans="1:4" ht="12.75">
      <c r="A24" s="3" t="s">
        <v>58</v>
      </c>
      <c r="B24" s="16">
        <f>'OTOM.FİRM.GELİR TABLOSU'!B18/'OTOM.FİRM.GELİR TABLOSU'!B12</f>
        <v>0.11589399855116655</v>
      </c>
      <c r="C24" s="16">
        <v>0.12</v>
      </c>
      <c r="D24" s="16">
        <f>B24/C24</f>
        <v>0.9657833212597213</v>
      </c>
    </row>
    <row r="25" spans="1:4" ht="12.75">
      <c r="A25" s="3" t="s">
        <v>59</v>
      </c>
      <c r="B25" s="16">
        <f>'OTOM.FİRM.GELİR TABLOSU'!B25/'OTOM.FİRM.GELİR TABLOSU'!B12</f>
        <v>0.15178743920889637</v>
      </c>
      <c r="C25" s="16">
        <v>0.05</v>
      </c>
      <c r="D25" s="16">
        <f>B25/C25</f>
        <v>3.0357487841779274</v>
      </c>
    </row>
    <row r="26" spans="1:4" ht="12.75">
      <c r="A26" s="3" t="s">
        <v>60</v>
      </c>
      <c r="B26" s="16">
        <f>'OTOM.FİRM.GELİR TABLOSU'!B25/'OTOM.FİRM.BİLANÇO'!B18</f>
        <v>0.1934487437781102</v>
      </c>
      <c r="C26" s="16">
        <v>0.04</v>
      </c>
      <c r="D26" s="16">
        <f>B26/C26</f>
        <v>4.836218594452755</v>
      </c>
    </row>
    <row r="27" spans="1:4" ht="12.75">
      <c r="A27" s="3" t="s">
        <v>61</v>
      </c>
      <c r="B27" s="16">
        <f>'OTOM.FİRM.GELİR TABLOSU'!B25/'OTOM.FİRM.BİLANÇO'!B30</f>
        <v>0.44615732673359587</v>
      </c>
      <c r="C27" s="16">
        <v>0.1</v>
      </c>
      <c r="D27" s="16">
        <f>B27/C27</f>
        <v>4.461573267335958</v>
      </c>
    </row>
    <row r="28" spans="2:4" ht="12.75">
      <c r="B28" s="2">
        <f>SUM(B4:B27)</f>
        <v>203.47236985429677</v>
      </c>
      <c r="C28" s="2">
        <f>SUM(C4:C27)</f>
        <v>131.16</v>
      </c>
      <c r="D28" s="2">
        <f>SUM(D4:D27)/18</f>
        <v>1.742051733652595</v>
      </c>
    </row>
    <row r="30" spans="1:2" ht="12.75">
      <c r="A30" s="1" t="s">
        <v>94</v>
      </c>
      <c r="B30" s="19">
        <f>'OTOM.FİRM.BİLANÇO'!B5-'OTOM.FİRM.BİLANÇO'!B20</f>
        <v>684453.46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fistaş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süleyman</dc:creator>
  <cp:keywords/>
  <dc:description/>
  <cp:lastModifiedBy>d</cp:lastModifiedBy>
  <cp:lastPrinted>2006-03-07T16:45:37Z</cp:lastPrinted>
  <dcterms:created xsi:type="dcterms:W3CDTF">2003-04-08T07:30:22Z</dcterms:created>
  <dcterms:modified xsi:type="dcterms:W3CDTF">2006-03-28T10:02:08Z</dcterms:modified>
  <cp:category/>
  <cp:version/>
  <cp:contentType/>
  <cp:contentStatus/>
</cp:coreProperties>
</file>